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600" windowWidth="22080" windowHeight="18120" activeTab="0"/>
  </bookViews>
  <sheets>
    <sheet name="Sheet1" sheetId="1" r:id="rId1"/>
  </sheets>
  <definedNames>
    <definedName name="_xlnm.Print_Area" localSheetId="0">'Sheet1'!$A$1:$P$46</definedName>
  </definedNames>
  <calcPr fullCalcOnLoad="1"/>
</workbook>
</file>

<file path=xl/sharedStrings.xml><?xml version="1.0" encoding="utf-8"?>
<sst xmlns="http://schemas.openxmlformats.org/spreadsheetml/2006/main" count="67" uniqueCount="64">
  <si>
    <t>SMP-250</t>
  </si>
  <si>
    <t>UHP-150</t>
  </si>
  <si>
    <t>UHP-200</t>
  </si>
  <si>
    <t>MP-100</t>
  </si>
  <si>
    <t>SS-300</t>
  </si>
  <si>
    <t>SS-400</t>
  </si>
  <si>
    <t>SS-500</t>
  </si>
  <si>
    <t>ピンボードの加工をご依頼の場合にのみご記入ください。</t>
  </si>
  <si>
    <t>お客様にて加工を行う場合には本シートは不要です。ご希望の品番と数量のみにてご注文いただけます。</t>
  </si>
  <si>
    <t>基板の検査は片面ですか？両面ですか？</t>
  </si>
  <si>
    <t>概算「押さえ棒」本数⇒</t>
  </si>
  <si>
    <t>フロートタイプ</t>
  </si>
  <si>
    <t>基板の検査が両面の場合または、最小ピッチが1.9ｍｍより小さい場合にはフロート板仕様、
片面または最小ピッチが1.9ｍｍ以上の場合にはフロートピン仕様となります</t>
  </si>
  <si>
    <t>下記価格は入力いただきました内容による概算価格です。検査基板の状況や、仕様内容により異なる場合がございます。ご注意ください。</t>
  </si>
  <si>
    <t>E-Mail ; ds@jp.yokowo.com</t>
  </si>
  <si>
    <t>ピンボード加工問い合わせシート</t>
  </si>
  <si>
    <t>年</t>
  </si>
  <si>
    <t>月</t>
  </si>
  <si>
    <t>日</t>
  </si>
  <si>
    <t>会社名</t>
  </si>
  <si>
    <t>住所</t>
  </si>
  <si>
    <t>部署名</t>
  </si>
  <si>
    <t>お名前</t>
  </si>
  <si>
    <t>E-Mail</t>
  </si>
  <si>
    <t>電話</t>
  </si>
  <si>
    <t>FAX</t>
  </si>
  <si>
    <t>〒</t>
  </si>
  <si>
    <t>-</t>
  </si>
  <si>
    <t>-</t>
  </si>
  <si>
    <t>備考</t>
  </si>
  <si>
    <t>ﾌﾘｶﾞﾅ</t>
  </si>
  <si>
    <r>
      <t xml:space="preserve">事業所名
</t>
    </r>
    <r>
      <rPr>
        <sz val="8"/>
        <rFont val="ＭＳ Ｐゴシック"/>
        <family val="3"/>
      </rPr>
      <t>（工場名)</t>
    </r>
  </si>
  <si>
    <t>※下記にご記入の上、お問い合わせください。即刻ご回答申し上げます。詳細を別紙にお書きの場合には、その旨ご記入ください。</t>
  </si>
  <si>
    <t>１台</t>
  </si>
  <si>
    <t>進め方と納期
（稼働日計算）</t>
  </si>
  <si>
    <t>通信欄</t>
  </si>
  <si>
    <t>回答図面番号：</t>
  </si>
  <si>
    <t>㈱ヨコオ・DS事業部回答欄</t>
  </si>
  <si>
    <t>品番：</t>
  </si>
  <si>
    <t>＊ご注文の際は、品番と回答図面番号をお知らせ下さい。</t>
  </si>
  <si>
    <t>FAX ; 03-3916-3139</t>
  </si>
  <si>
    <t>(TEL ; 03-3916-3141)</t>
  </si>
  <si>
    <t>必ず、検査対象となる基板の
「DXFデータと実装部品表」または「基板現物」と「触針したいポイントの指示」を本書に添付してください。</t>
  </si>
  <si>
    <t>機種をお選びください⇒</t>
  </si>
  <si>
    <t>200ｇのプローブで</t>
  </si>
  <si>
    <t>ワーク寸法</t>
  </si>
  <si>
    <t>までです。</t>
  </si>
  <si>
    <t>検査中に操作を行いますか？</t>
  </si>
  <si>
    <t>必要本数</t>
  </si>
  <si>
    <t>　　2～5　　　　台</t>
  </si>
  <si>
    <t>　　6～9　　　　台</t>
  </si>
  <si>
    <t>10台以上別途お見積いたします。</t>
  </si>
  <si>
    <r>
      <t>当データの範囲での
概算見積り</t>
    </r>
    <r>
      <rPr>
        <sz val="9"/>
        <color indexed="10"/>
        <rFont val="ＭＳ Ｐゴシック"/>
        <family val="3"/>
      </rPr>
      <t>（特殊仕様を除く）</t>
    </r>
    <r>
      <rPr>
        <sz val="9"/>
        <rFont val="ＭＳ Ｐゴシック"/>
        <family val="3"/>
      </rPr>
      <t xml:space="preserve">
（製作台数別＠円）</t>
    </r>
  </si>
  <si>
    <r>
      <t>必須</t>
    </r>
    <r>
      <rPr>
        <sz val="11"/>
        <color indexed="9"/>
        <rFont val="ＭＳ Ｐゴシック"/>
        <family val="3"/>
      </rPr>
      <t>：</t>
    </r>
    <r>
      <rPr>
        <sz val="9"/>
        <color indexed="9"/>
        <rFont val="ＭＳ Ｐゴシック"/>
        <family val="3"/>
      </rPr>
      <t>ご希望の製品をご選択の上、ご使用方法や仕様についてお知らせください。</t>
    </r>
  </si>
  <si>
    <t>SS-300,SS-400,SS-500のみ選択可</t>
  </si>
  <si>
    <t>【参考】選択された機種は、最大</t>
  </si>
  <si>
    <t>その他のご希望
（フリーフォーム）</t>
  </si>
  <si>
    <t>プローブピンの
先端形状の指定はありますか？</t>
  </si>
  <si>
    <t>最小ピッチは？（ｍｍにて記載）</t>
  </si>
  <si>
    <t>ガイドピンの径は？</t>
  </si>
  <si>
    <t>ガイドピンの本数（個数）は？</t>
  </si>
  <si>
    <t>SSシリーズは下面のみ可能です</t>
  </si>
  <si>
    <t>プレス検知リミットスイッチは
必要ですか？</t>
  </si>
  <si>
    <t>SMP-200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</si>
</sst>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'&quot;最&quot;&quot;大&quot;&quot;ワ&quot;&quot;ー&quot;&quot;ク&quot;&quot;寸&quot;&quot;法&quot;&quot;’&quot;General"/>
    <numFmt numFmtId="177" formatCode="&quot;最大ワーク寸法&quot;0"/>
    <numFmt numFmtId="178" formatCode="&quot;追加&quot;General"/>
    <numFmt numFmtId="179" formatCode="Generalmm"/>
    <numFmt numFmtId="180" formatCode="General&quot;mm&quot;"/>
    <numFmt numFmtId="181" formatCode="#,##0.0;[Red]\-#,##0.0"/>
    <numFmt numFmtId="182" formatCode="#,##0.000;[Red]\-#,##0.000"/>
    <numFmt numFmtId="183" formatCode="General&quot;本&quot;"/>
    <numFmt numFmtId="184" formatCode="0&quot;本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49" fontId="0" fillId="0" borderId="3" xfId="0" applyNumberFormat="1" applyBorder="1" applyAlignment="1" applyProtection="1">
      <alignment vertical="center"/>
      <protection/>
    </xf>
    <xf numFmtId="49" fontId="0" fillId="0" borderId="4" xfId="0" applyNumberForma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177" fontId="15" fillId="0" borderId="6" xfId="0" applyNumberFormat="1" applyFont="1" applyFill="1" applyBorder="1" applyAlignment="1" applyProtection="1">
      <alignment vertical="center"/>
      <protection/>
    </xf>
    <xf numFmtId="0" fontId="16" fillId="0" borderId="6" xfId="0" applyFont="1" applyFill="1" applyBorder="1" applyAlignment="1" applyProtection="1">
      <alignment vertical="center"/>
      <protection/>
    </xf>
    <xf numFmtId="0" fontId="15" fillId="0" borderId="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7" fontId="16" fillId="0" borderId="6" xfId="0" applyNumberFormat="1" applyFont="1" applyFill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8" fillId="0" borderId="0" xfId="16" applyAlignment="1" applyProtection="1">
      <alignment vertical="center"/>
      <protection/>
    </xf>
    <xf numFmtId="0" fontId="3" fillId="0" borderId="6" xfId="0" applyFont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83" fontId="15" fillId="0" borderId="6" xfId="0" applyNumberFormat="1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/>
    </xf>
    <xf numFmtId="38" fontId="3" fillId="0" borderId="11" xfId="17" applyFont="1" applyBorder="1" applyAlignment="1" applyProtection="1">
      <alignment vertical="center"/>
      <protection/>
    </xf>
    <xf numFmtId="38" fontId="0" fillId="0" borderId="11" xfId="17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38" fontId="3" fillId="0" borderId="12" xfId="17" applyFont="1" applyBorder="1" applyAlignment="1" applyProtection="1">
      <alignment vertical="center"/>
      <protection/>
    </xf>
    <xf numFmtId="38" fontId="3" fillId="0" borderId="13" xfId="17" applyFont="1" applyBorder="1" applyAlignment="1" applyProtection="1">
      <alignment vertical="center"/>
      <protection/>
    </xf>
    <xf numFmtId="38" fontId="3" fillId="0" borderId="4" xfId="17" applyFont="1" applyBorder="1" applyAlignment="1" applyProtection="1">
      <alignment vertical="center"/>
      <protection/>
    </xf>
    <xf numFmtId="38" fontId="3" fillId="0" borderId="3" xfId="17" applyFont="1" applyBorder="1" applyAlignment="1" applyProtection="1">
      <alignment vertical="center"/>
      <protection/>
    </xf>
    <xf numFmtId="38" fontId="0" fillId="0" borderId="12" xfId="17" applyFont="1" applyBorder="1" applyAlignment="1" applyProtection="1">
      <alignment vertical="center"/>
      <protection/>
    </xf>
    <xf numFmtId="38" fontId="0" fillId="0" borderId="4" xfId="17" applyFont="1" applyBorder="1" applyAlignment="1" applyProtection="1">
      <alignment vertical="center"/>
      <protection/>
    </xf>
    <xf numFmtId="38" fontId="3" fillId="0" borderId="0" xfId="17" applyFont="1" applyBorder="1" applyAlignment="1" applyProtection="1">
      <alignment vertical="center"/>
      <protection/>
    </xf>
    <xf numFmtId="38" fontId="0" fillId="0" borderId="0" xfId="17" applyFont="1" applyBorder="1" applyAlignment="1" applyProtection="1">
      <alignment vertical="center"/>
      <protection/>
    </xf>
    <xf numFmtId="38" fontId="0" fillId="0" borderId="3" xfId="17" applyFont="1" applyBorder="1" applyAlignment="1" applyProtection="1">
      <alignment vertical="center"/>
      <protection/>
    </xf>
    <xf numFmtId="38" fontId="0" fillId="0" borderId="14" xfId="17" applyFont="1" applyBorder="1" applyAlignment="1" applyProtection="1">
      <alignment vertical="center"/>
      <protection/>
    </xf>
    <xf numFmtId="38" fontId="3" fillId="0" borderId="11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38" fontId="3" fillId="0" borderId="15" xfId="17" applyFont="1" applyBorder="1" applyAlignment="1" applyProtection="1">
      <alignment vertical="center"/>
      <protection/>
    </xf>
    <xf numFmtId="177" fontId="15" fillId="0" borderId="16" xfId="0" applyNumberFormat="1" applyFont="1" applyFill="1" applyBorder="1" applyAlignment="1" applyProtection="1">
      <alignment vertical="center"/>
      <protection/>
    </xf>
    <xf numFmtId="38" fontId="0" fillId="0" borderId="15" xfId="17" applyFont="1" applyBorder="1" applyAlignment="1" applyProtection="1">
      <alignment vertical="center"/>
      <protection/>
    </xf>
    <xf numFmtId="38" fontId="3" fillId="0" borderId="15" xfId="0" applyNumberFormat="1" applyFont="1" applyBorder="1" applyAlignment="1" applyProtection="1">
      <alignment vertical="center"/>
      <protection/>
    </xf>
    <xf numFmtId="38" fontId="0" fillId="0" borderId="17" xfId="17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9" fillId="0" borderId="4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177" fontId="15" fillId="0" borderId="6" xfId="0" applyNumberFormat="1" applyFont="1" applyFill="1" applyBorder="1" applyAlignment="1" applyProtection="1">
      <alignment vertical="center"/>
      <protection hidden="1"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4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7" fillId="2" borderId="24" xfId="0" applyFont="1" applyFill="1" applyBorder="1" applyAlignment="1" applyProtection="1">
      <alignment horizontal="center" vertical="center"/>
      <protection hidden="1" locked="0"/>
    </xf>
    <xf numFmtId="0" fontId="17" fillId="2" borderId="1" xfId="0" applyFont="1" applyFill="1" applyBorder="1" applyAlignment="1" applyProtection="1">
      <alignment horizontal="center" vertical="center"/>
      <protection hidden="1" locked="0"/>
    </xf>
    <xf numFmtId="0" fontId="17" fillId="2" borderId="9" xfId="0" applyFont="1" applyFill="1" applyBorder="1" applyAlignment="1" applyProtection="1">
      <alignment horizontal="center" vertical="center"/>
      <protection hidden="1" locked="0"/>
    </xf>
    <xf numFmtId="0" fontId="17" fillId="2" borderId="13" xfId="0" applyFont="1" applyFill="1" applyBorder="1" applyAlignment="1" applyProtection="1">
      <alignment horizontal="center" vertical="center"/>
      <protection hidden="1" locked="0"/>
    </xf>
    <xf numFmtId="0" fontId="17" fillId="2" borderId="4" xfId="0" applyFont="1" applyFill="1" applyBorder="1" applyAlignment="1" applyProtection="1">
      <alignment horizontal="center" vertical="center"/>
      <protection hidden="1" locked="0"/>
    </xf>
    <xf numFmtId="0" fontId="17" fillId="2" borderId="25" xfId="0" applyFont="1" applyFill="1" applyBorder="1" applyAlignment="1" applyProtection="1">
      <alignment horizontal="center" vertical="center"/>
      <protection hidden="1" locked="0"/>
    </xf>
    <xf numFmtId="0" fontId="17" fillId="2" borderId="26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2" borderId="31" xfId="0" applyFont="1" applyFill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  <protection locked="0"/>
    </xf>
    <xf numFmtId="0" fontId="17" fillId="2" borderId="33" xfId="0" applyFont="1" applyFill="1" applyBorder="1" applyAlignment="1" applyProtection="1">
      <alignment horizontal="center" vertical="center"/>
      <protection locked="0"/>
    </xf>
    <xf numFmtId="183" fontId="17" fillId="2" borderId="11" xfId="0" applyNumberFormat="1" applyFont="1" applyFill="1" applyBorder="1" applyAlignment="1" applyProtection="1">
      <alignment horizontal="center" vertical="center"/>
      <protection locked="0"/>
    </xf>
    <xf numFmtId="183" fontId="17" fillId="2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7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18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83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83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7" xfId="0" applyNumberFormat="1" applyFont="1" applyFill="1" applyBorder="1" applyAlignment="1" applyProtection="1">
      <alignment vertical="top"/>
      <protection locked="0"/>
    </xf>
    <xf numFmtId="49" fontId="17" fillId="0" borderId="7" xfId="0" applyNumberFormat="1" applyFont="1" applyFill="1" applyBorder="1" applyAlignment="1" applyProtection="1">
      <alignment vertical="top"/>
      <protection locked="0"/>
    </xf>
    <xf numFmtId="49" fontId="17" fillId="0" borderId="38" xfId="0" applyNumberFormat="1" applyFont="1" applyFill="1" applyBorder="1" applyAlignment="1" applyProtection="1">
      <alignment vertical="top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18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8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84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10" fillId="3" borderId="48" xfId="0" applyFont="1" applyFill="1" applyBorder="1" applyAlignment="1" applyProtection="1">
      <alignment horizontal="center"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3" borderId="49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49" fontId="0" fillId="0" borderId="44" xfId="0" applyNumberFormat="1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 applyProtection="1">
      <alignment horizontal="center" vertical="center" wrapText="1"/>
      <protection/>
    </xf>
    <xf numFmtId="49" fontId="0" fillId="0" borderId="45" xfId="0" applyNumberForma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center" vertical="center" wrapText="1"/>
      <protection/>
    </xf>
    <xf numFmtId="49" fontId="0" fillId="0" borderId="17" xfId="0" applyNumberFormat="1" applyBorder="1" applyAlignment="1" applyProtection="1">
      <alignment horizontal="center" vertical="center" wrapText="1"/>
      <protection/>
    </xf>
    <xf numFmtId="49" fontId="6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58" xfId="0" applyNumberFormat="1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38" fontId="3" fillId="0" borderId="15" xfId="17" applyFont="1" applyBorder="1" applyAlignment="1" applyProtection="1">
      <alignment horizontal="center" vertical="center"/>
      <protection/>
    </xf>
    <xf numFmtId="38" fontId="3" fillId="0" borderId="11" xfId="17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4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14" fillId="0" borderId="48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0" borderId="49" xfId="0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vertical="center" wrapText="1"/>
      <protection/>
    </xf>
    <xf numFmtId="0" fontId="19" fillId="0" borderId="3" xfId="0" applyFont="1" applyFill="1" applyBorder="1" applyAlignment="1" applyProtection="1">
      <alignment vertical="center" wrapText="1"/>
      <protection/>
    </xf>
    <xf numFmtId="0" fontId="19" fillId="0" borderId="45" xfId="0" applyFont="1" applyFill="1" applyBorder="1" applyAlignment="1" applyProtection="1">
      <alignment vertical="center" wrapText="1"/>
      <protection/>
    </xf>
    <xf numFmtId="0" fontId="19" fillId="0" borderId="18" xfId="0" applyFont="1" applyFill="1" applyBorder="1" applyAlignment="1" applyProtection="1">
      <alignment vertical="center" wrapText="1"/>
      <protection/>
    </xf>
    <xf numFmtId="0" fontId="19" fillId="0" borderId="4" xfId="0" applyFont="1" applyFill="1" applyBorder="1" applyAlignment="1" applyProtection="1">
      <alignment vertical="center" wrapText="1"/>
      <protection/>
    </xf>
    <xf numFmtId="0" fontId="19" fillId="0" borderId="17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textRotation="255"/>
      <protection/>
    </xf>
    <xf numFmtId="0" fontId="0" fillId="0" borderId="53" xfId="0" applyBorder="1" applyAlignment="1" applyProtection="1">
      <alignment horizontal="center" vertical="center" textRotation="255"/>
      <protection/>
    </xf>
    <xf numFmtId="0" fontId="6" fillId="0" borderId="50" xfId="0" applyFont="1" applyBorder="1" applyAlignment="1" applyProtection="1">
      <alignment horizontal="center" vertical="center" textRotation="255"/>
      <protection/>
    </xf>
    <xf numFmtId="0" fontId="6" fillId="0" borderId="51" xfId="0" applyFont="1" applyBorder="1" applyAlignment="1" applyProtection="1">
      <alignment horizontal="center" vertical="center" textRotation="255"/>
      <protection/>
    </xf>
    <xf numFmtId="0" fontId="6" fillId="0" borderId="52" xfId="0" applyFont="1" applyBorder="1" applyAlignment="1" applyProtection="1">
      <alignment horizontal="center" vertical="center" textRotation="255"/>
      <protection/>
    </xf>
    <xf numFmtId="0" fontId="0" fillId="0" borderId="66" xfId="0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4" xfId="0" applyFont="1" applyBorder="1" applyAlignment="1" applyProtection="1">
      <alignment vertical="center" wrapText="1"/>
      <protection/>
    </xf>
    <xf numFmtId="0" fontId="20" fillId="0" borderId="25" xfId="0" applyFont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17" fillId="2" borderId="44" xfId="0" applyFont="1" applyFill="1" applyBorder="1" applyAlignment="1" applyProtection="1">
      <alignment horizontal="center" vertical="center"/>
      <protection hidden="1" locked="0"/>
    </xf>
    <xf numFmtId="0" fontId="17" fillId="2" borderId="3" xfId="0" applyFont="1" applyFill="1" applyBorder="1" applyAlignment="1" applyProtection="1">
      <alignment horizontal="center" vertical="center"/>
      <protection hidden="1" locked="0"/>
    </xf>
    <xf numFmtId="0" fontId="17" fillId="2" borderId="58" xfId="0" applyFont="1" applyFill="1" applyBorder="1" applyAlignment="1" applyProtection="1">
      <alignment horizontal="center" vertical="center"/>
      <protection hidden="1" locked="0"/>
    </xf>
    <xf numFmtId="0" fontId="17" fillId="2" borderId="5" xfId="0" applyFont="1" applyFill="1" applyBorder="1" applyAlignment="1" applyProtection="1">
      <alignment horizontal="center" vertical="center"/>
      <protection hidden="1" locked="0"/>
    </xf>
    <xf numFmtId="0" fontId="17" fillId="2" borderId="12" xfId="0" applyFont="1" applyFill="1" applyBorder="1" applyAlignment="1" applyProtection="1">
      <alignment horizontal="center" vertical="center"/>
      <protection hidden="1" locked="0"/>
    </xf>
    <xf numFmtId="0" fontId="17" fillId="2" borderId="36" xfId="0" applyFont="1" applyFill="1" applyBorder="1" applyAlignment="1" applyProtection="1">
      <alignment horizontal="center" vertical="center"/>
      <protection hidden="1" locked="0"/>
    </xf>
    <xf numFmtId="180" fontId="4" fillId="2" borderId="5" xfId="17" applyNumberFormat="1" applyFont="1" applyFill="1" applyBorder="1" applyAlignment="1" applyProtection="1">
      <alignment horizontal="center" vertical="center" wrapText="1"/>
      <protection hidden="1" locked="0"/>
    </xf>
    <xf numFmtId="180" fontId="4" fillId="2" borderId="12" xfId="17" applyNumberFormat="1" applyFont="1" applyFill="1" applyBorder="1" applyAlignment="1" applyProtection="1">
      <alignment horizontal="center" vertical="center" wrapText="1"/>
      <protection hidden="1" locked="0"/>
    </xf>
    <xf numFmtId="180" fontId="4" fillId="2" borderId="36" xfId="17" applyNumberFormat="1" applyFont="1" applyFill="1" applyBorder="1" applyAlignment="1" applyProtection="1">
      <alignment horizontal="center" vertical="center" wrapTex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333333"/>
      </font>
      <fill>
        <patternFill>
          <bgColor rgb="FFC0C0C0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5</xdr:col>
      <xdr:colOff>190500</xdr:colOff>
      <xdr:row>1</xdr:row>
      <xdr:rowOff>142875</xdr:rowOff>
    </xdr:to>
    <xdr:pic>
      <xdr:nvPicPr>
        <xdr:cNvPr id="1" name="Picture 9" descr="㈱ヨコオDS事業部行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41</xdr:row>
      <xdr:rowOff>47625</xdr:rowOff>
    </xdr:from>
    <xdr:to>
      <xdr:col>6</xdr:col>
      <xdr:colOff>180975</xdr:colOff>
      <xdr:row>42</xdr:row>
      <xdr:rowOff>276225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552575" y="9029700"/>
          <a:ext cx="9715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当回答による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お客様よりの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設計開始のご指示</a:t>
          </a:r>
        </a:p>
      </xdr:txBody>
    </xdr:sp>
    <xdr:clientData/>
  </xdr:twoCellAnchor>
  <xdr:twoCellAnchor>
    <xdr:from>
      <xdr:col>6</xdr:col>
      <xdr:colOff>180975</xdr:colOff>
      <xdr:row>42</xdr:row>
      <xdr:rowOff>9525</xdr:rowOff>
    </xdr:from>
    <xdr:to>
      <xdr:col>8</xdr:col>
      <xdr:colOff>190500</xdr:colOff>
      <xdr:row>42</xdr:row>
      <xdr:rowOff>9525</xdr:rowOff>
    </xdr:to>
    <xdr:sp>
      <xdr:nvSpPr>
        <xdr:cNvPr id="3" name="Line 20"/>
        <xdr:cNvSpPr>
          <a:spLocks/>
        </xdr:cNvSpPr>
      </xdr:nvSpPr>
      <xdr:spPr>
        <a:xfrm>
          <a:off x="2524125" y="9353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41</xdr:row>
      <xdr:rowOff>104775</xdr:rowOff>
    </xdr:from>
    <xdr:to>
      <xdr:col>7</xdr:col>
      <xdr:colOff>400050</xdr:colOff>
      <xdr:row>41</xdr:row>
      <xdr:rowOff>333375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2686050" y="908685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</a:t>
          </a:r>
        </a:p>
      </xdr:txBody>
    </xdr:sp>
    <xdr:clientData/>
  </xdr:twoCellAnchor>
  <xdr:twoCellAnchor>
    <xdr:from>
      <xdr:col>6</xdr:col>
      <xdr:colOff>247650</xdr:colOff>
      <xdr:row>42</xdr:row>
      <xdr:rowOff>76200</xdr:rowOff>
    </xdr:from>
    <xdr:to>
      <xdr:col>8</xdr:col>
      <xdr:colOff>66675</xdr:colOff>
      <xdr:row>43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2590800" y="9420225"/>
          <a:ext cx="676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</a:t>
          </a:r>
        </a:p>
      </xdr:txBody>
    </xdr:sp>
    <xdr:clientData/>
  </xdr:twoCellAnchor>
  <xdr:twoCellAnchor>
    <xdr:from>
      <xdr:col>8</xdr:col>
      <xdr:colOff>219075</xdr:colOff>
      <xdr:row>41</xdr:row>
      <xdr:rowOff>47625</xdr:rowOff>
    </xdr:from>
    <xdr:to>
      <xdr:col>9</xdr:col>
      <xdr:colOff>123825</xdr:colOff>
      <xdr:row>42</xdr:row>
      <xdr:rowOff>276225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3419475" y="9029700"/>
          <a:ext cx="3333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図面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見積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</a:t>
          </a:r>
        </a:p>
      </xdr:txBody>
    </xdr:sp>
    <xdr:clientData/>
  </xdr:twoCellAnchor>
  <xdr:twoCellAnchor>
    <xdr:from>
      <xdr:col>10</xdr:col>
      <xdr:colOff>47625</xdr:colOff>
      <xdr:row>41</xdr:row>
      <xdr:rowOff>161925</xdr:rowOff>
    </xdr:from>
    <xdr:to>
      <xdr:col>11</xdr:col>
      <xdr:colOff>66675</xdr:colOff>
      <xdr:row>42</xdr:row>
      <xdr:rowOff>190500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4105275" y="9144000"/>
          <a:ext cx="447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ご承認</a:t>
          </a:r>
        </a:p>
      </xdr:txBody>
    </xdr:sp>
    <xdr:clientData/>
  </xdr:twoCellAnchor>
  <xdr:twoCellAnchor>
    <xdr:from>
      <xdr:col>9</xdr:col>
      <xdr:colOff>123825</xdr:colOff>
      <xdr:row>42</xdr:row>
      <xdr:rowOff>9525</xdr:rowOff>
    </xdr:from>
    <xdr:to>
      <xdr:col>10</xdr:col>
      <xdr:colOff>28575</xdr:colOff>
      <xdr:row>42</xdr:row>
      <xdr:rowOff>9525</xdr:rowOff>
    </xdr:to>
    <xdr:sp>
      <xdr:nvSpPr>
        <xdr:cNvPr id="8" name="Line 25"/>
        <xdr:cNvSpPr>
          <a:spLocks/>
        </xdr:cNvSpPr>
      </xdr:nvSpPr>
      <xdr:spPr>
        <a:xfrm>
          <a:off x="3752850" y="93535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41</xdr:row>
      <xdr:rowOff>161925</xdr:rowOff>
    </xdr:from>
    <xdr:to>
      <xdr:col>15</xdr:col>
      <xdr:colOff>361950</xdr:colOff>
      <xdr:row>42</xdr:row>
      <xdr:rowOff>190500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6029325" y="9144000"/>
          <a:ext cx="4381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納入</a:t>
          </a:r>
        </a:p>
      </xdr:txBody>
    </xdr:sp>
    <xdr:clientData/>
  </xdr:twoCellAnchor>
  <xdr:twoCellAnchor>
    <xdr:from>
      <xdr:col>13</xdr:col>
      <xdr:colOff>9525</xdr:colOff>
      <xdr:row>42</xdr:row>
      <xdr:rowOff>9525</xdr:rowOff>
    </xdr:from>
    <xdr:to>
      <xdr:col>14</xdr:col>
      <xdr:colOff>352425</xdr:colOff>
      <xdr:row>42</xdr:row>
      <xdr:rowOff>9525</xdr:rowOff>
    </xdr:to>
    <xdr:sp>
      <xdr:nvSpPr>
        <xdr:cNvPr id="10" name="Line 27"/>
        <xdr:cNvSpPr>
          <a:spLocks/>
        </xdr:cNvSpPr>
      </xdr:nvSpPr>
      <xdr:spPr>
        <a:xfrm>
          <a:off x="5105400" y="93535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85725</xdr:rowOff>
    </xdr:from>
    <xdr:to>
      <xdr:col>14</xdr:col>
      <xdr:colOff>180975</xdr:colOff>
      <xdr:row>41</xdr:row>
      <xdr:rowOff>314325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5210175" y="90678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製作</a:t>
          </a:r>
        </a:p>
      </xdr:txBody>
    </xdr:sp>
    <xdr:clientData/>
  </xdr:twoCellAnchor>
  <xdr:twoCellAnchor>
    <xdr:from>
      <xdr:col>13</xdr:col>
      <xdr:colOff>38100</xdr:colOff>
      <xdr:row>42</xdr:row>
      <xdr:rowOff>76200</xdr:rowOff>
    </xdr:from>
    <xdr:to>
      <xdr:col>14</xdr:col>
      <xdr:colOff>276225</xdr:colOff>
      <xdr:row>43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5133975" y="9420225"/>
          <a:ext cx="819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日間</a:t>
          </a:r>
        </a:p>
      </xdr:txBody>
    </xdr:sp>
    <xdr:clientData/>
  </xdr:twoCellAnchor>
  <xdr:twoCellAnchor>
    <xdr:from>
      <xdr:col>10</xdr:col>
      <xdr:colOff>66675</xdr:colOff>
      <xdr:row>21</xdr:row>
      <xdr:rowOff>0</xdr:rowOff>
    </xdr:from>
    <xdr:to>
      <xdr:col>13</xdr:col>
      <xdr:colOff>38100</xdr:colOff>
      <xdr:row>21</xdr:row>
      <xdr:rowOff>0</xdr:rowOff>
    </xdr:to>
    <xdr:sp>
      <xdr:nvSpPr>
        <xdr:cNvPr id="13" name="Text Box 41"/>
        <xdr:cNvSpPr txBox="1">
          <a:spLocks noChangeArrowheads="1"/>
        </xdr:cNvSpPr>
      </xdr:nvSpPr>
      <xdr:spPr>
        <a:xfrm>
          <a:off x="4124325" y="4333875"/>
          <a:ext cx="100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※CCJF-**M-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極数を除く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※CCSS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シリーズを除く</a:t>
          </a:r>
        </a:p>
      </xdr:txBody>
    </xdr:sp>
    <xdr:clientData/>
  </xdr:twoCellAnchor>
  <xdr:twoCellAnchor>
    <xdr:from>
      <xdr:col>9</xdr:col>
      <xdr:colOff>361950</xdr:colOff>
      <xdr:row>21</xdr:row>
      <xdr:rowOff>0</xdr:rowOff>
    </xdr:from>
    <xdr:to>
      <xdr:col>10</xdr:col>
      <xdr:colOff>28575</xdr:colOff>
      <xdr:row>21</xdr:row>
      <xdr:rowOff>0</xdr:rowOff>
    </xdr:to>
    <xdr:sp>
      <xdr:nvSpPr>
        <xdr:cNvPr id="14" name="AutoShape 42"/>
        <xdr:cNvSpPr>
          <a:spLocks/>
        </xdr:cNvSpPr>
      </xdr:nvSpPr>
      <xdr:spPr>
        <a:xfrm>
          <a:off x="3990975" y="433387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41</xdr:row>
      <xdr:rowOff>161925</xdr:rowOff>
    </xdr:from>
    <xdr:to>
      <xdr:col>13</xdr:col>
      <xdr:colOff>0</xdr:colOff>
      <xdr:row>42</xdr:row>
      <xdr:rowOff>257175</xdr:rowOff>
    </xdr:to>
    <xdr:sp>
      <xdr:nvSpPr>
        <xdr:cNvPr id="15" name="Text Box 46"/>
        <xdr:cNvSpPr txBox="1">
          <a:spLocks noChangeArrowheads="1"/>
        </xdr:cNvSpPr>
      </xdr:nvSpPr>
      <xdr:spPr>
        <a:xfrm>
          <a:off x="4905375" y="9144000"/>
          <a:ext cx="190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ご発注</a:t>
          </a:r>
        </a:p>
      </xdr:txBody>
    </xdr:sp>
    <xdr:clientData/>
  </xdr:twoCellAnchor>
  <xdr:twoCellAnchor>
    <xdr:from>
      <xdr:col>11</xdr:col>
      <xdr:colOff>66675</xdr:colOff>
      <xdr:row>42</xdr:row>
      <xdr:rowOff>9525</xdr:rowOff>
    </xdr:from>
    <xdr:to>
      <xdr:col>11</xdr:col>
      <xdr:colOff>390525</xdr:colOff>
      <xdr:row>42</xdr:row>
      <xdr:rowOff>9525</xdr:rowOff>
    </xdr:to>
    <xdr:sp>
      <xdr:nvSpPr>
        <xdr:cNvPr id="16" name="Line 47"/>
        <xdr:cNvSpPr>
          <a:spLocks/>
        </xdr:cNvSpPr>
      </xdr:nvSpPr>
      <xdr:spPr>
        <a:xfrm>
          <a:off x="4552950" y="9353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="115" zoomScaleNormal="115" workbookViewId="0" topLeftCell="A1">
      <selection activeCell="A7" sqref="A7"/>
    </sheetView>
  </sheetViews>
  <sheetFormatPr defaultColWidth="9.00390625" defaultRowHeight="13.5"/>
  <cols>
    <col min="1" max="4" width="4.875" style="17" customWidth="1"/>
    <col min="5" max="12" width="5.625" style="17" customWidth="1"/>
    <col min="13" max="13" width="2.375" style="17" customWidth="1"/>
    <col min="14" max="14" width="7.625" style="17" customWidth="1"/>
    <col min="15" max="15" width="5.625" style="17" customWidth="1"/>
    <col min="16" max="16" width="5.50390625" style="17" customWidth="1"/>
    <col min="17" max="17" width="8.625" style="17" hidden="1" customWidth="1"/>
    <col min="18" max="18" width="8.125" style="17" hidden="1" customWidth="1"/>
    <col min="19" max="20" width="8.00390625" style="17" hidden="1" customWidth="1"/>
    <col min="21" max="21" width="7.125" style="17" hidden="1" customWidth="1"/>
    <col min="22" max="24" width="7.00390625" style="17" hidden="1" customWidth="1"/>
    <col min="25" max="16384" width="9.00390625" style="17" customWidth="1"/>
  </cols>
  <sheetData>
    <row r="1" spans="7:16" ht="13.5" customHeight="1">
      <c r="G1" s="159" t="s">
        <v>15</v>
      </c>
      <c r="H1" s="160"/>
      <c r="I1" s="160"/>
      <c r="J1" s="160"/>
      <c r="K1" s="160"/>
      <c r="L1" s="161"/>
      <c r="P1" s="54" t="s">
        <v>14</v>
      </c>
    </row>
    <row r="2" spans="7:17" ht="14.25" customHeight="1" thickBot="1">
      <c r="G2" s="162"/>
      <c r="H2" s="163"/>
      <c r="I2" s="163"/>
      <c r="J2" s="163"/>
      <c r="K2" s="163"/>
      <c r="L2" s="164"/>
      <c r="P2" s="18" t="s">
        <v>40</v>
      </c>
      <c r="Q2" s="19"/>
    </row>
    <row r="3" spans="1:17" ht="18" customHeight="1">
      <c r="A3" s="35" t="s">
        <v>7</v>
      </c>
      <c r="G3" s="20"/>
      <c r="H3" s="20"/>
      <c r="I3" s="20"/>
      <c r="J3" s="20"/>
      <c r="P3" s="18" t="s">
        <v>41</v>
      </c>
      <c r="Q3" s="19"/>
    </row>
    <row r="4" spans="1:17" ht="14.25" customHeight="1">
      <c r="A4" s="36" t="s">
        <v>8</v>
      </c>
      <c r="G4" s="20"/>
      <c r="H4" s="20"/>
      <c r="I4" s="20"/>
      <c r="J4" s="20"/>
      <c r="P4" s="18"/>
      <c r="Q4" s="19"/>
    </row>
    <row r="5" spans="1:17" ht="14.25" customHeight="1">
      <c r="A5" s="21" t="s">
        <v>32</v>
      </c>
      <c r="G5" s="20"/>
      <c r="H5" s="20"/>
      <c r="I5" s="20"/>
      <c r="J5" s="20"/>
      <c r="M5" s="22"/>
      <c r="Q5" s="19"/>
    </row>
    <row r="6" spans="1:17" ht="6.75" customHeight="1" thickBot="1">
      <c r="A6" s="23"/>
      <c r="G6" s="20"/>
      <c r="H6" s="20"/>
      <c r="I6" s="20"/>
      <c r="J6" s="20"/>
      <c r="M6" s="22"/>
      <c r="Q6" s="19"/>
    </row>
    <row r="7" spans="1:17" s="23" customFormat="1" ht="18" customHeight="1" thickBot="1">
      <c r="A7" s="2"/>
      <c r="B7" s="24" t="s">
        <v>16</v>
      </c>
      <c r="C7" s="1"/>
      <c r="D7" s="24" t="s">
        <v>17</v>
      </c>
      <c r="E7" s="1"/>
      <c r="F7" s="25" t="s">
        <v>18</v>
      </c>
      <c r="Q7" s="14"/>
    </row>
    <row r="8" spans="1:16" ht="26.25" customHeight="1">
      <c r="A8" s="125" t="s">
        <v>19</v>
      </c>
      <c r="B8" s="126"/>
      <c r="C8" s="135"/>
      <c r="D8" s="136"/>
      <c r="E8" s="136"/>
      <c r="F8" s="136"/>
      <c r="G8" s="136"/>
      <c r="H8" s="136"/>
      <c r="I8" s="137"/>
      <c r="J8" s="141" t="s">
        <v>31</v>
      </c>
      <c r="K8" s="141"/>
      <c r="L8" s="104"/>
      <c r="M8" s="104"/>
      <c r="N8" s="104"/>
      <c r="O8" s="104"/>
      <c r="P8" s="105"/>
    </row>
    <row r="9" spans="1:16" ht="13.5">
      <c r="A9" s="131" t="s">
        <v>21</v>
      </c>
      <c r="B9" s="132"/>
      <c r="C9" s="108"/>
      <c r="D9" s="109"/>
      <c r="E9" s="109"/>
      <c r="F9" s="109"/>
      <c r="G9" s="109"/>
      <c r="H9" s="109"/>
      <c r="I9" s="110"/>
      <c r="J9" s="106" t="s">
        <v>30</v>
      </c>
      <c r="K9" s="107"/>
      <c r="L9" s="179"/>
      <c r="M9" s="179"/>
      <c r="N9" s="179"/>
      <c r="O9" s="179"/>
      <c r="P9" s="180"/>
    </row>
    <row r="10" spans="1:16" ht="20.25" customHeight="1">
      <c r="A10" s="133"/>
      <c r="B10" s="134"/>
      <c r="C10" s="111"/>
      <c r="D10" s="112"/>
      <c r="E10" s="112"/>
      <c r="F10" s="112"/>
      <c r="G10" s="112"/>
      <c r="H10" s="112"/>
      <c r="I10" s="113"/>
      <c r="J10" s="177" t="s">
        <v>22</v>
      </c>
      <c r="K10" s="178"/>
      <c r="L10" s="181"/>
      <c r="M10" s="182"/>
      <c r="N10" s="182"/>
      <c r="O10" s="182"/>
      <c r="P10" s="183"/>
    </row>
    <row r="11" spans="1:16" ht="15.75" customHeight="1">
      <c r="A11" s="150" t="s">
        <v>20</v>
      </c>
      <c r="B11" s="151"/>
      <c r="C11" s="3" t="s">
        <v>26</v>
      </c>
      <c r="D11" s="120"/>
      <c r="E11" s="121"/>
      <c r="F11" s="3" t="s">
        <v>27</v>
      </c>
      <c r="G11" s="120"/>
      <c r="H11" s="121"/>
      <c r="I11" s="138"/>
      <c r="J11" s="139"/>
      <c r="K11" s="139"/>
      <c r="L11" s="139"/>
      <c r="M11" s="139"/>
      <c r="N11" s="139"/>
      <c r="O11" s="139"/>
      <c r="P11" s="140"/>
    </row>
    <row r="12" spans="1:16" ht="21" customHeight="1">
      <c r="A12" s="152"/>
      <c r="B12" s="153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54"/>
    </row>
    <row r="13" spans="1:16" ht="18" customHeight="1">
      <c r="A13" s="127" t="s">
        <v>23</v>
      </c>
      <c r="B13" s="128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7"/>
    </row>
    <row r="14" spans="1:16" ht="18" customHeight="1">
      <c r="A14" s="127" t="s">
        <v>24</v>
      </c>
      <c r="B14" s="128"/>
      <c r="C14" s="115"/>
      <c r="D14" s="116"/>
      <c r="E14" s="116"/>
      <c r="F14" s="116"/>
      <c r="G14" s="9" t="s">
        <v>28</v>
      </c>
      <c r="H14" s="116"/>
      <c r="I14" s="116"/>
      <c r="J14" s="116"/>
      <c r="K14" s="116"/>
      <c r="L14" s="9" t="s">
        <v>27</v>
      </c>
      <c r="M14" s="116"/>
      <c r="N14" s="116"/>
      <c r="O14" s="116"/>
      <c r="P14" s="158"/>
    </row>
    <row r="15" spans="1:16" ht="18" customHeight="1" thickBot="1">
      <c r="A15" s="129" t="s">
        <v>25</v>
      </c>
      <c r="B15" s="130"/>
      <c r="C15" s="117"/>
      <c r="D15" s="114"/>
      <c r="E15" s="114"/>
      <c r="F15" s="114"/>
      <c r="G15" s="8" t="s">
        <v>27</v>
      </c>
      <c r="H15" s="114"/>
      <c r="I15" s="114"/>
      <c r="J15" s="114"/>
      <c r="K15" s="114"/>
      <c r="L15" s="8" t="s">
        <v>27</v>
      </c>
      <c r="M15" s="118"/>
      <c r="N15" s="118"/>
      <c r="O15" s="118"/>
      <c r="P15" s="119"/>
    </row>
    <row r="16" ht="6" customHeight="1" thickBot="1"/>
    <row r="17" spans="1:16" s="23" customFormat="1" ht="27" customHeight="1" thickBot="1">
      <c r="A17" s="197" t="s">
        <v>42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</row>
    <row r="18" spans="1:24" s="23" customFormat="1" ht="17.25" customHeight="1" thickBot="1">
      <c r="A18" s="122" t="s">
        <v>53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4"/>
      <c r="Q18" s="48" t="s">
        <v>63</v>
      </c>
      <c r="R18" s="32" t="s">
        <v>0</v>
      </c>
      <c r="S18" s="32" t="s">
        <v>1</v>
      </c>
      <c r="T18" s="32" t="s">
        <v>2</v>
      </c>
      <c r="U18" s="32" t="s">
        <v>3</v>
      </c>
      <c r="V18" s="32" t="s">
        <v>4</v>
      </c>
      <c r="W18" s="32" t="s">
        <v>5</v>
      </c>
      <c r="X18" s="32" t="s">
        <v>6</v>
      </c>
    </row>
    <row r="19" spans="1:24" s="23" customFormat="1" ht="18.75" customHeight="1">
      <c r="A19" s="62" t="s">
        <v>43</v>
      </c>
      <c r="B19" s="63"/>
      <c r="C19" s="63"/>
      <c r="D19" s="63"/>
      <c r="E19" s="64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49">
        <v>38000</v>
      </c>
      <c r="R19" s="33">
        <v>39500</v>
      </c>
      <c r="S19" s="33">
        <v>32000</v>
      </c>
      <c r="T19" s="33">
        <v>34000</v>
      </c>
      <c r="U19" s="33">
        <v>22000</v>
      </c>
      <c r="V19" s="33">
        <v>46500</v>
      </c>
      <c r="W19" s="33">
        <v>48300</v>
      </c>
      <c r="X19" s="33">
        <v>57200</v>
      </c>
    </row>
    <row r="20" spans="1:24" s="23" customFormat="1" ht="12.75" customHeight="1" thickBot="1">
      <c r="A20" s="16"/>
      <c r="B20" s="26"/>
      <c r="C20" s="7"/>
      <c r="D20" s="7"/>
      <c r="E20" s="29" t="s">
        <v>55</v>
      </c>
      <c r="F20" s="27" t="s">
        <v>45</v>
      </c>
      <c r="G20" s="11"/>
      <c r="H20" s="68" t="b">
        <f>IF(F19="SMP-200","145×130ｍｍ",IF(F19="SMP-250","195×130ｍｍ",IF(F19="UHP-150","120×70ｍｍ",IF(F19="UHP-200","170×90ｍｍ",IF(F19="MP-100","80×50ｍｍ",IF(F19="SS-300","220×140ｍｍ",IF(F19="SS-400","320×185ｍｍ",IF(F19="SS-500","420×265ｍｍ"))))))))</f>
        <v>0</v>
      </c>
      <c r="I20" s="68"/>
      <c r="J20" s="68"/>
      <c r="K20" s="12" t="s">
        <v>44</v>
      </c>
      <c r="L20" s="13"/>
      <c r="M20" s="13"/>
      <c r="N20" s="31" t="b">
        <f>IF(F19="SMP-200",75,IF(F19="SMP-250",75,IF(F19="UHP-150",50,IF(F19="UHP-200",40,IF(F19="MP-100",40,IF(F19="SS-300",225,IF(F19="SS-400",225,IF(F19="SS-500",225))))))))</f>
        <v>0</v>
      </c>
      <c r="O20" s="15" t="s">
        <v>46</v>
      </c>
      <c r="P20" s="50"/>
      <c r="Q20" s="40"/>
      <c r="R20" s="40"/>
      <c r="S20" s="40"/>
      <c r="T20" s="40"/>
      <c r="U20" s="40"/>
      <c r="V20" s="40"/>
      <c r="W20" s="40"/>
      <c r="X20" s="40"/>
    </row>
    <row r="21" spans="1:24" s="23" customFormat="1" ht="9.75" customHeight="1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8"/>
      <c r="R21" s="39"/>
      <c r="S21" s="39"/>
      <c r="T21" s="39"/>
      <c r="U21" s="39"/>
      <c r="V21" s="39"/>
      <c r="W21" s="39"/>
      <c r="X21" s="39"/>
    </row>
    <row r="22" spans="1:24" s="23" customFormat="1" ht="12">
      <c r="A22" s="57" t="str">
        <f>IF(F19="SS-300","ボトムボックスは必要ですか？",IF(F19="SS-400","ボトムボックスは必要ですか？",IF(F19="SS-500","ボトムボックスは必要ですか？",IF(F19="","ボトムボックスは必要ですか？","ボトムボックスは指定できません"))))</f>
        <v>ボトムボックスは必要ですか？</v>
      </c>
      <c r="B22" s="58"/>
      <c r="C22" s="58"/>
      <c r="D22" s="58"/>
      <c r="E22" s="59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49">
        <v>0</v>
      </c>
      <c r="R22" s="33">
        <v>0</v>
      </c>
      <c r="S22" s="33">
        <v>0</v>
      </c>
      <c r="T22" s="33">
        <v>0</v>
      </c>
      <c r="U22" s="33">
        <v>0</v>
      </c>
      <c r="V22" s="33">
        <f>IF(F22="必要",15500,IF(F22="不要",0,0))</f>
        <v>0</v>
      </c>
      <c r="W22" s="33">
        <f>IF(F22="必要",16500,IF(F22="不要",0,0))</f>
        <v>0</v>
      </c>
      <c r="X22" s="33">
        <f>IF(F22="必要",19200,IF(F22="不要",0,0))</f>
        <v>0</v>
      </c>
    </row>
    <row r="23" spans="1:24" s="23" customFormat="1" ht="12">
      <c r="A23" s="69" t="s">
        <v>54</v>
      </c>
      <c r="B23" s="70"/>
      <c r="C23" s="70"/>
      <c r="D23" s="70"/>
      <c r="E23" s="71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37"/>
      <c r="R23" s="37"/>
      <c r="S23" s="37"/>
      <c r="T23" s="37"/>
      <c r="U23" s="37"/>
      <c r="V23" s="33"/>
      <c r="W23" s="33"/>
      <c r="X23" s="33"/>
    </row>
    <row r="24" spans="1:24" s="23" customFormat="1" ht="12">
      <c r="A24" s="224" t="s">
        <v>9</v>
      </c>
      <c r="B24" s="225"/>
      <c r="C24" s="225"/>
      <c r="D24" s="225"/>
      <c r="E24" s="226"/>
      <c r="F24" s="227"/>
      <c r="G24" s="228"/>
      <c r="H24" s="228"/>
      <c r="I24" s="228"/>
      <c r="J24" s="228"/>
      <c r="K24" s="228"/>
      <c r="L24" s="228"/>
      <c r="M24" s="228"/>
      <c r="N24" s="228"/>
      <c r="O24" s="228"/>
      <c r="P24" s="229"/>
      <c r="Q24" s="49">
        <f>IF(F24="片面",30000,IF(F24="下面",30000,45000))</f>
        <v>45000</v>
      </c>
      <c r="R24" s="33">
        <f>IF(F24="片面",30000,IF(F24="下面",30000,45000))</f>
        <v>45000</v>
      </c>
      <c r="S24" s="33">
        <f>IF(F24="片面",30000,IF(F24="下面",30000,45000))</f>
        <v>45000</v>
      </c>
      <c r="T24" s="33">
        <f>IF(F24="片面",30000,IF(F24="下面",30000,45000))</f>
        <v>45000</v>
      </c>
      <c r="U24" s="33">
        <f>IF(F24="片面",30000,IF(F24="下面",30000,45000))</f>
        <v>45000</v>
      </c>
      <c r="V24" s="33">
        <f>IF(F24="片面",30000,IF(F24="下面",30000,45000))</f>
        <v>45000</v>
      </c>
      <c r="W24" s="33">
        <f>IF(F24="片面",30000,IF(F24="下面",30000,45000))</f>
        <v>45000</v>
      </c>
      <c r="X24" s="33">
        <f>IF(F24="片面",30000,IF(F24="下面",30000,45000))</f>
        <v>45000</v>
      </c>
    </row>
    <row r="25" spans="1:24" s="23" customFormat="1" ht="12">
      <c r="A25" s="69" t="s">
        <v>61</v>
      </c>
      <c r="B25" s="70"/>
      <c r="C25" s="70"/>
      <c r="D25" s="70"/>
      <c r="E25" s="71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7"/>
      <c r="Q25" s="40"/>
      <c r="R25" s="40"/>
      <c r="S25" s="40"/>
      <c r="T25" s="40"/>
      <c r="U25" s="40"/>
      <c r="V25" s="40"/>
      <c r="W25" s="40"/>
      <c r="X25" s="40"/>
    </row>
    <row r="26" spans="1:24" s="23" customFormat="1" ht="13.5">
      <c r="A26" s="56" t="s">
        <v>47</v>
      </c>
      <c r="B26" s="55"/>
      <c r="C26" s="55"/>
      <c r="D26" s="55"/>
      <c r="E26" s="88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43"/>
      <c r="R26" s="43"/>
      <c r="S26" s="43"/>
      <c r="T26" s="43"/>
      <c r="U26" s="43"/>
      <c r="V26" s="43"/>
      <c r="W26" s="43"/>
      <c r="X26" s="43"/>
    </row>
    <row r="27" spans="1:24" ht="13.5">
      <c r="A27" s="206" t="s">
        <v>57</v>
      </c>
      <c r="B27" s="207"/>
      <c r="C27" s="207"/>
      <c r="D27" s="207"/>
      <c r="E27" s="20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  <c r="Q27" s="44"/>
      <c r="R27" s="43"/>
      <c r="S27" s="43"/>
      <c r="T27" s="44"/>
      <c r="U27" s="44"/>
      <c r="V27" s="44"/>
      <c r="W27" s="44"/>
      <c r="X27" s="44"/>
    </row>
    <row r="28" spans="1:24" ht="13.5">
      <c r="A28" s="209"/>
      <c r="B28" s="210"/>
      <c r="C28" s="210"/>
      <c r="D28" s="210"/>
      <c r="E28" s="211"/>
      <c r="F28" s="80">
        <f>IF(F27="あり","別途指示書を添付してください","")</f>
      </c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42"/>
      <c r="R28" s="39"/>
      <c r="S28" s="39"/>
      <c r="T28" s="42"/>
      <c r="U28" s="42"/>
      <c r="V28" s="42"/>
      <c r="W28" s="42"/>
      <c r="X28" s="42"/>
    </row>
    <row r="29" spans="1:24" ht="13.5">
      <c r="A29" s="206" t="s">
        <v>62</v>
      </c>
      <c r="B29" s="207"/>
      <c r="C29" s="207"/>
      <c r="D29" s="207"/>
      <c r="E29" s="208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5"/>
      <c r="Q29" s="51">
        <f>IF(F29="1個必要",2500,IF(F29="2個必要",5000,0))</f>
        <v>0</v>
      </c>
      <c r="R29" s="33">
        <f>IF(F29="1個必要",2500,IF(F29="2個必要",5000,0))</f>
        <v>0</v>
      </c>
      <c r="S29" s="33">
        <f>IF(F29="1個必要",2500,IF(F29="2個必要",5000,0))</f>
        <v>0</v>
      </c>
      <c r="T29" s="34">
        <f>IF(F29="1個必要",2500,IF(F29="2個必要",5000,0))</f>
        <v>0</v>
      </c>
      <c r="U29" s="34">
        <f>IF(F29="1個必要",2500,IF(F29="2個必要",5000,0))</f>
        <v>0</v>
      </c>
      <c r="V29" s="34">
        <f>IF(F29="1個必要",2500,IF(F29="2個必要",5000,0))</f>
        <v>0</v>
      </c>
      <c r="W29" s="34">
        <f>IF(F29="1個必要",2500,IF(F29="2個必要",5000,0))</f>
        <v>0</v>
      </c>
      <c r="X29" s="34">
        <f>IF(F29="1個必要",2500,IF(F29="2個必要",5000,0))</f>
        <v>0</v>
      </c>
    </row>
    <row r="30" spans="1:24" ht="13.5">
      <c r="A30" s="209"/>
      <c r="B30" s="210"/>
      <c r="C30" s="210"/>
      <c r="D30" s="210"/>
      <c r="E30" s="211"/>
      <c r="F30" s="184">
        <f>IF(F29="1個必要","設置場所や使用方法についての指示書を添付してください",IF(F29="2個必要","設置場所や使用方法についての指示書を添付してください",""))</f>
      </c>
      <c r="G30" s="185"/>
      <c r="H30" s="185"/>
      <c r="I30" s="185"/>
      <c r="J30" s="185"/>
      <c r="K30" s="185"/>
      <c r="L30" s="185"/>
      <c r="M30" s="185"/>
      <c r="N30" s="185"/>
      <c r="O30" s="185"/>
      <c r="P30" s="186"/>
      <c r="Q30" s="45"/>
      <c r="R30" s="40"/>
      <c r="S30" s="40"/>
      <c r="T30" s="45"/>
      <c r="U30" s="45"/>
      <c r="V30" s="45"/>
      <c r="W30" s="45"/>
      <c r="X30" s="45"/>
    </row>
    <row r="31" spans="1:24" ht="13.5">
      <c r="A31" s="98" t="s">
        <v>58</v>
      </c>
      <c r="B31" s="99"/>
      <c r="C31" s="99"/>
      <c r="D31" s="99"/>
      <c r="E31" s="100"/>
      <c r="F31" s="233"/>
      <c r="G31" s="234"/>
      <c r="H31" s="234"/>
      <c r="I31" s="234"/>
      <c r="J31" s="234"/>
      <c r="K31" s="234"/>
      <c r="L31" s="234"/>
      <c r="M31" s="234"/>
      <c r="N31" s="234"/>
      <c r="O31" s="234"/>
      <c r="P31" s="235"/>
      <c r="Q31" s="42"/>
      <c r="R31" s="39"/>
      <c r="S31" s="39"/>
      <c r="T31" s="42"/>
      <c r="U31" s="42"/>
      <c r="V31" s="42"/>
      <c r="W31" s="42"/>
      <c r="X31" s="42"/>
    </row>
    <row r="32" spans="1:24" ht="13.5">
      <c r="A32" s="98" t="s">
        <v>48</v>
      </c>
      <c r="B32" s="99"/>
      <c r="C32" s="99"/>
      <c r="D32" s="99"/>
      <c r="E32" s="100"/>
      <c r="F32" s="92"/>
      <c r="G32" s="93"/>
      <c r="H32" s="93"/>
      <c r="I32" s="93"/>
      <c r="J32" s="93"/>
      <c r="K32" s="93"/>
      <c r="L32" s="93"/>
      <c r="M32" s="93"/>
      <c r="N32" s="93"/>
      <c r="O32" s="93"/>
      <c r="P32" s="94"/>
      <c r="Q32" s="51">
        <f>IF(F31&lt;=1.27,F32*740,IF(F31&lt;=1.9,F32*430,F32*350))</f>
        <v>0</v>
      </c>
      <c r="R32" s="33">
        <f>IF(F31&lt;=1.27,F32*740,IF(F31&lt;=1.9,F32*430,F32*350))</f>
        <v>0</v>
      </c>
      <c r="S32" s="33">
        <f>IF(F31&lt;=1.27,F32*740,IF(F31&lt;=1.9,F32*430,F32*350))</f>
        <v>0</v>
      </c>
      <c r="T32" s="34">
        <f>IF(F31&lt;=1.27,F32*740,IF(F31&lt;=1.9,F32*430,F32*350))</f>
        <v>0</v>
      </c>
      <c r="U32" s="34">
        <f>IF(F31&lt;=1.27,F32*740,IF(F31&lt;=1.9,F32*430,F32*350))</f>
        <v>0</v>
      </c>
      <c r="V32" s="34">
        <f>IF(F31&lt;=1.27,F32*740,IF(F31&lt;=1.9,F32*430,F32*350))</f>
        <v>0</v>
      </c>
      <c r="W32" s="34">
        <f>IF(F31&lt;=1.27,F32*740,IF(F31&lt;=1.9,F32*430,F32*350))</f>
        <v>0</v>
      </c>
      <c r="X32" s="34">
        <f>IF(F31&lt;=1.27,F32*740,IF(F31&lt;=1.9,F32*430,F32*350))</f>
        <v>0</v>
      </c>
    </row>
    <row r="33" spans="1:24" ht="13.5">
      <c r="A33" s="98" t="s">
        <v>10</v>
      </c>
      <c r="B33" s="99"/>
      <c r="C33" s="99"/>
      <c r="D33" s="99"/>
      <c r="E33" s="100"/>
      <c r="F33" s="101"/>
      <c r="G33" s="102"/>
      <c r="H33" s="102"/>
      <c r="I33" s="102"/>
      <c r="J33" s="102"/>
      <c r="K33" s="102"/>
      <c r="L33" s="102"/>
      <c r="M33" s="102"/>
      <c r="N33" s="102"/>
      <c r="O33" s="102"/>
      <c r="P33" s="103"/>
      <c r="Q33" s="51">
        <f>$F$33*160</f>
        <v>0</v>
      </c>
      <c r="R33" s="34">
        <f aca="true" t="shared" si="0" ref="R33:X33">$F$33*160</f>
        <v>0</v>
      </c>
      <c r="S33" s="34">
        <f t="shared" si="0"/>
        <v>0</v>
      </c>
      <c r="T33" s="34">
        <f t="shared" si="0"/>
        <v>0</v>
      </c>
      <c r="U33" s="34">
        <f t="shared" si="0"/>
        <v>0</v>
      </c>
      <c r="V33" s="34">
        <f t="shared" si="0"/>
        <v>0</v>
      </c>
      <c r="W33" s="34">
        <f t="shared" si="0"/>
        <v>0</v>
      </c>
      <c r="X33" s="34">
        <f t="shared" si="0"/>
        <v>0</v>
      </c>
    </row>
    <row r="34" spans="1:24" ht="13.5">
      <c r="A34" s="98" t="s">
        <v>59</v>
      </c>
      <c r="B34" s="99"/>
      <c r="C34" s="99"/>
      <c r="D34" s="99"/>
      <c r="E34" s="10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41"/>
      <c r="R34" s="37"/>
      <c r="S34" s="37"/>
      <c r="T34" s="41"/>
      <c r="U34" s="41"/>
      <c r="V34" s="41"/>
      <c r="W34" s="41"/>
      <c r="X34" s="41"/>
    </row>
    <row r="35" spans="1:24" ht="15" customHeight="1">
      <c r="A35" s="98" t="s">
        <v>60</v>
      </c>
      <c r="B35" s="99"/>
      <c r="C35" s="99"/>
      <c r="D35" s="99"/>
      <c r="E35" s="100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51">
        <f>IF(F34="φ1.8～φ5.5ピン",F35*500,IF(F34="φ5.5～ピン",F35*1000,IF(F34="L型外形ガイド",F35*300,F35*400)))</f>
        <v>0</v>
      </c>
      <c r="R35" s="33">
        <f>IF(F34="φ1.8～φ5.5ピン",F35*500,IF(F34="φ5.5～ピン",F35*1000,IF(F34="L型外形ガイド",F35*300,F35*400)))</f>
        <v>0</v>
      </c>
      <c r="S35" s="33">
        <f>IF(F34="φ1.8～φ5.5ピン",F35*500,IF(F34="φ5.5～ピン",F35*1000,IF(F34="L型外形ガイド",F35*300,F35*400)))</f>
        <v>0</v>
      </c>
      <c r="T35" s="34">
        <f>IF(F34="φ1.8～φ5.5ピン",F35*500,IF(F34="φ5.5～ピン",F35*1000,IF(F34="L型外形ガイド",F35*300,F35*400)))</f>
        <v>0</v>
      </c>
      <c r="U35" s="34">
        <f>IF(F34="φ1.8～φ5.5ピン",F35*500,IF(F34="φ5.5～ピン",F35*1000,IF(F34="L型外形ガイド",F35*300,F35*400)))</f>
        <v>0</v>
      </c>
      <c r="V35" s="34">
        <f>IF(F34="φ1.8～φ5.5ピン",F35*500,IF(F34="φ5.5～ピン",F35*1000,IF(F34="L型外形ガイド",F35*300,F35*400)))</f>
        <v>0</v>
      </c>
      <c r="W35" s="34">
        <f>IF(F34="φ1.8～φ5.5ピン",F35*500,IF(F34="φ5.5～ピン",F35*1000,IF(F34="L型外形ガイド",F35*300,F35*400)))</f>
        <v>0</v>
      </c>
      <c r="X35" s="34">
        <f>IF(F34="φ1.8～φ5.5ピン",F35*500,IF(F34="φ5.5～ピン",F35*1000,IF(F34="L型外形ガイド",F35*300,F35*400)))</f>
        <v>0</v>
      </c>
    </row>
    <row r="36" spans="1:24" s="23" customFormat="1" ht="13.5">
      <c r="A36" s="224" t="s">
        <v>11</v>
      </c>
      <c r="B36" s="225"/>
      <c r="C36" s="225"/>
      <c r="D36" s="225"/>
      <c r="E36" s="226"/>
      <c r="F36" s="230">
        <f>IF(F24="両面","フロート板仕様",IF(F31="","",IF(F31&lt;=1.27,"フロート板仕様",IF(F31&gt;=1.28,"フロートピン仕様",IF(F31="片面","フロートピン仕様","")))))</f>
      </c>
      <c r="G36" s="231"/>
      <c r="H36" s="231"/>
      <c r="I36" s="231"/>
      <c r="J36" s="231"/>
      <c r="K36" s="231"/>
      <c r="L36" s="231"/>
      <c r="M36" s="231"/>
      <c r="N36" s="231"/>
      <c r="O36" s="231"/>
      <c r="P36" s="232"/>
      <c r="Q36" s="52">
        <f>IF(F31&lt;=1.27,F32*200,IF(F31&lt;=1.9,F32*160,F32*160))+Q24</f>
        <v>45000</v>
      </c>
      <c r="R36" s="47">
        <f>IF(F31&lt;=1.27,F32*200,IF(F31&lt;=1.9,F32*160,F32*160))+R24</f>
        <v>45000</v>
      </c>
      <c r="S36" s="47">
        <f>IF(F31&lt;=1.27,F32*200,IF(F31&lt;=1.9,F32*160,F32*160))+S24</f>
        <v>45000</v>
      </c>
      <c r="T36" s="47">
        <f>IF(F31&lt;=1.27,F32*200,IF(F31&lt;=1.9,F32*160,F32*160))+T24</f>
        <v>45000</v>
      </c>
      <c r="U36" s="47">
        <f>IF(F31&lt;=1.27,F32*200,IF(F31&lt;=1.9,F32*160,F32*160))+U24</f>
        <v>45000</v>
      </c>
      <c r="V36" s="47">
        <f>IF(F31&lt;=1.27,F32*200,IF(F31&lt;=1.9,F32*160,J32*160))+V24</f>
        <v>45000</v>
      </c>
      <c r="W36" s="47">
        <f>IF(F31&lt;=1.27,F32*200,IF(F31&lt;=1.9,F32*160,F32*160))+W24</f>
        <v>45000</v>
      </c>
      <c r="X36" s="47">
        <f>IF(F31&lt;=1.27,F32*200,IF(F31&lt;=1.9,F32*160,F32*160))+X24</f>
        <v>45000</v>
      </c>
    </row>
    <row r="37" spans="1:24" s="23" customFormat="1" ht="21" customHeight="1">
      <c r="A37" s="220" t="s">
        <v>12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2"/>
      <c r="Q37" s="53" t="b">
        <f>IF(F36="フロート板仕様",Q36*0.4,IF(F36="フロートピン使用",2100))</f>
        <v>0</v>
      </c>
      <c r="R37" s="46" t="b">
        <f>IF(F36="フロート板仕様",R36*0.4,IF(F36="フロートピン使用",2100))</f>
        <v>0</v>
      </c>
      <c r="S37" s="46" t="b">
        <f>IF(F36="フロート板仕様",S36*0.4,IF(F36="フロートピン使用",2100))</f>
        <v>0</v>
      </c>
      <c r="T37" s="46" t="b">
        <f>IF(F36="フロート板仕様",T36*0.4,IF(F36="フロートピン使用",2100))</f>
        <v>0</v>
      </c>
      <c r="U37" s="46" t="b">
        <f>IF(F36="フロート板仕様",U36*0.4,IF(F36="フロートピン使用",2100))</f>
        <v>0</v>
      </c>
      <c r="V37" s="46" t="b">
        <f>IF(F36="フロート板仕様",V36*0.4,IF(F36="フロートピン使用",2100))</f>
        <v>0</v>
      </c>
      <c r="W37" s="46" t="b">
        <f>IF(F36="フロート板仕様",W36*0.4,IF(F36="フロートピン使用",2100))</f>
        <v>0</v>
      </c>
      <c r="X37" s="46" t="b">
        <f>IF(F36="フロート板仕様",X36*0.4,IF(F36="フロートピン使用",2100))</f>
        <v>0</v>
      </c>
    </row>
    <row r="38" spans="1:19" ht="96.75" customHeight="1" thickBot="1">
      <c r="A38" s="89" t="s">
        <v>56</v>
      </c>
      <c r="B38" s="90"/>
      <c r="C38" s="90"/>
      <c r="D38" s="90"/>
      <c r="E38" s="91"/>
      <c r="F38" s="95"/>
      <c r="G38" s="96"/>
      <c r="H38" s="96"/>
      <c r="I38" s="96"/>
      <c r="J38" s="96"/>
      <c r="K38" s="96"/>
      <c r="L38" s="96"/>
      <c r="M38" s="96"/>
      <c r="N38" s="96"/>
      <c r="O38" s="96"/>
      <c r="P38" s="97"/>
      <c r="R38" s="23"/>
      <c r="S38" s="23"/>
    </row>
    <row r="39" spans="1:19" ht="11.25" customHeight="1" thickBot="1">
      <c r="A39" s="223" t="s">
        <v>13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R39" s="23"/>
      <c r="S39" s="23"/>
    </row>
    <row r="40" spans="1:19" ht="19.5" customHeight="1">
      <c r="A40" s="214" t="s">
        <v>37</v>
      </c>
      <c r="B40" s="144" t="s">
        <v>52</v>
      </c>
      <c r="C40" s="145"/>
      <c r="D40" s="145"/>
      <c r="E40" s="145"/>
      <c r="F40" s="146"/>
      <c r="G40" s="142" t="s">
        <v>33</v>
      </c>
      <c r="H40" s="142"/>
      <c r="I40" s="143" t="s">
        <v>49</v>
      </c>
      <c r="J40" s="143"/>
      <c r="K40" s="143" t="s">
        <v>50</v>
      </c>
      <c r="L40" s="143"/>
      <c r="M40" s="200" t="s">
        <v>51</v>
      </c>
      <c r="N40" s="201"/>
      <c r="O40" s="201"/>
      <c r="P40" s="202"/>
      <c r="R40" s="23"/>
      <c r="S40" s="23"/>
    </row>
    <row r="41" spans="1:19" ht="19.5" customHeight="1">
      <c r="A41" s="215"/>
      <c r="B41" s="147"/>
      <c r="C41" s="148"/>
      <c r="D41" s="148"/>
      <c r="E41" s="148"/>
      <c r="F41" s="149"/>
      <c r="G41" s="175" t="b">
        <f>IF(F19="SMP-200",38000+(Q22*1.65)+(Q24*1.65)+(Q29*1.65)+(Q32*1.65)+(Q33*1.65)+(Q35*1.65)+(Q37*1.65),IF(F19="SMP-250",39500+(R22*1.65)+(R24*1.65)+(R29*1.65)+(R32*1.65)+(R33*1.65)+(R35*1.65)+(R37*1.65),IF(F19="UHP-150",32000+(S22*1.65)+(S24*1.65)+(S29*1.65)+(S32*1.65)+(S33*1.65)+(S35*1.65)+(S37*1.65),IF(F19="UHP-200",34000+(T22*1.65)+(T24*1.65)+(T29*1.65)+(T32*1.65)+(T33*1.65)+(T35*1.65)+(T37*1.65),IF(F19="MP-100",22000+(U22*1.65)+(U24*1.65)+(U29*1.65)+(U32*1.65)+(U33*1.65)+(U35*1.65)+(U37*1.65),IF(F19="SS-300",46500+(V22*1.65)+(V24*1.65)+(V29*1.65)+(V32*1.65)+(V33*1.65)+(V35*1.65)+(V37*1.65),IF(F19="SS-400",48300+(W22*1.65)+(W24*1.65)+(W29*1.65)+(W32*1.65)+(W33*1.65)+(W35*1.65)+(W37*1.65),IF(F19="SS-500",57200+(X22*1.65)+(X24*1.65)+(X29*1.65)+(X32*1.65)+(X33*1.65)+(X35*1.65)+(X37*1.65)))))))))</f>
        <v>0</v>
      </c>
      <c r="H41" s="176"/>
      <c r="I41" s="176" t="b">
        <f>IF(F19="SMP-200",36500+(Q22*1.6)+(Q24*1.6)+(Q29*1.6)+(Q32*1.6)+(Q33*1.6)+(Q35*1.6)+(Q37*1.6),IF(F19="SMP-250",38000+(R22*1.6)+(R24*1.6)+(R29*1.6)+(R32*1.6)+(R33*1.6)+(R35*1.6)+(R37*1.6),IF(F19="UHP-150",31000+(S22*1.6)+(S24*1.6)+(S29*1.6)+(S32*1.6)+(S33*1.6)+(S35*1.6)+(S37*1.6),IF(F19="UHP-200",33000+(T22*1.6)+(T24*1.6)+(T29*1.6)+(T32*1.6)+(T33*1.6)+(T35*1.6)+(T37*1.6),IF(F19="MP-100",21000+(U22*1.6)+(U24*1.6)+(U29*1.6)+(U32*1.6)+(U33*1.6)+(U35*1.6)+(U37*1.6),IF(F19="SS-300",42700+(V22*1.6)+(V24*1.6)+(V29*1.6)+(V32*1.6)+(V33*1.6)+(V35*1.6)+(V37*1.6),IF(F19="SS-400",44300+(W22*1.6)+(W24*1.6)+(W29*1.6)+(W32*1.6)+(W33*1.6)+(W35*1.6)+(W37*1.6),IF(F19="SS-500",52700+(X22*1.6)+(X24*1.6)+(X29*1.6)+(X32*1.6)+(X33*1.6)+(X35*1.6)+(X37*1.6)))))))))</f>
        <v>0</v>
      </c>
      <c r="J41" s="176"/>
      <c r="K41" s="176" t="b">
        <f>IF(F19="SMP-200",35500+(Q22*1.5)+(Q24*1.5)+(Q29*1.5)+(Q32*1.5)+(Q33*1.5)+(Q35*1.5)+(Q37*1.5),IF(F19="SMP-250",37000+(R22*1.5)+(R24*1.5)+(R29*1.5)+(R32*1.5)+(R33*1.5)+(R35*1.5)+(R37*1.5),IF(F19="UHP-150",30000+(S22*1.5)+(S24*1.5)+(S29*1.5)+(S32*1.5)+(S33*1.5)+(S35*1.5)+(S37*1.5),IF(F19="UHP-200",32000+(T22*1.5)+(T24*1.5)+(T29*1.5)+(T32*1.5)+(T33*1.5)+(T35*1.5)+(T37*1.5),IF(F19="MP-100",20000+(U22*1.5)+(U24*1.5)+(U29*1.5)+(U32*1.5)+(U33*1.5)+(U35*1.5)+(U37*1.5),IF(F19="SS-300",41300+(V22*1.5)+(V24*1.5)+(V29*1.5)+(V32*1.5)+(V33*1.5)+(V35*1.5)+(V37*1.5),IF(F19="SS-400",42900+(W22*1.5)+(W24*1.5)+(W29*1.5)+(W32*1.5)+(W33*1.5)+(W35*1.5)+(W37*1.5),IF(F19="SS-500",51000+(X22*1.5)+(X24*1.5)+(X29*1.5)+(X32*1.5)+(X33*1.5)+(X35*1.5)+(X37*1.5)))))))))</f>
        <v>0</v>
      </c>
      <c r="L41" s="176"/>
      <c r="M41" s="203"/>
      <c r="N41" s="204"/>
      <c r="O41" s="204"/>
      <c r="P41" s="205"/>
      <c r="R41" s="23"/>
      <c r="S41" s="23"/>
    </row>
    <row r="42" spans="1:16" ht="28.5" customHeight="1">
      <c r="A42" s="215"/>
      <c r="B42" s="165" t="s">
        <v>34</v>
      </c>
      <c r="C42" s="166"/>
      <c r="D42" s="167"/>
      <c r="E42" s="4"/>
      <c r="F42" s="4"/>
      <c r="G42" s="4"/>
      <c r="H42" s="4"/>
      <c r="I42" s="4"/>
      <c r="J42" s="4"/>
      <c r="K42" s="4"/>
      <c r="L42" s="4"/>
      <c r="M42" s="4"/>
      <c r="N42" s="4"/>
      <c r="O42" s="171"/>
      <c r="P42" s="172"/>
    </row>
    <row r="43" spans="1:16" ht="29.25" customHeight="1">
      <c r="A43" s="215"/>
      <c r="B43" s="168"/>
      <c r="C43" s="169"/>
      <c r="D43" s="170"/>
      <c r="E43" s="5"/>
      <c r="F43" s="5"/>
      <c r="G43" s="5"/>
      <c r="H43" s="5"/>
      <c r="I43" s="5"/>
      <c r="J43" s="5"/>
      <c r="K43" s="5"/>
      <c r="L43" s="5"/>
      <c r="M43" s="5"/>
      <c r="N43" s="5"/>
      <c r="O43" s="173"/>
      <c r="P43" s="174"/>
    </row>
    <row r="44" spans="1:16" ht="25.5" customHeight="1">
      <c r="A44" s="215"/>
      <c r="B44" s="187" t="s">
        <v>35</v>
      </c>
      <c r="C44" s="151"/>
      <c r="D44" s="6" t="s">
        <v>38</v>
      </c>
      <c r="E44" s="193">
        <f>F19</f>
        <v>0</v>
      </c>
      <c r="F44" s="193"/>
      <c r="G44" s="193"/>
      <c r="H44" s="193"/>
      <c r="I44" s="194"/>
      <c r="J44" s="212" t="s">
        <v>29</v>
      </c>
      <c r="K44" s="187"/>
      <c r="L44" s="188"/>
      <c r="M44" s="188"/>
      <c r="N44" s="188"/>
      <c r="O44" s="188"/>
      <c r="P44" s="189"/>
    </row>
    <row r="45" spans="1:16" ht="25.5" customHeight="1" thickBot="1">
      <c r="A45" s="216"/>
      <c r="B45" s="190"/>
      <c r="C45" s="217"/>
      <c r="D45" s="218" t="s">
        <v>36</v>
      </c>
      <c r="E45" s="219"/>
      <c r="F45" s="195"/>
      <c r="G45" s="195"/>
      <c r="H45" s="195"/>
      <c r="I45" s="196"/>
      <c r="J45" s="213"/>
      <c r="K45" s="190"/>
      <c r="L45" s="191"/>
      <c r="M45" s="191"/>
      <c r="N45" s="191"/>
      <c r="O45" s="191"/>
      <c r="P45" s="192"/>
    </row>
    <row r="46" spans="1:17" ht="13.5">
      <c r="A46" s="23" t="s">
        <v>39</v>
      </c>
      <c r="Q46" s="28"/>
    </row>
    <row r="48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0.5" customHeight="1"/>
    <row r="58" ht="10.5" customHeight="1"/>
    <row r="59" ht="10.5" customHeight="1">
      <c r="R59" s="10"/>
    </row>
    <row r="60" ht="10.5" customHeight="1">
      <c r="R60" s="10"/>
    </row>
    <row r="61" ht="10.5" customHeight="1">
      <c r="R61" s="10"/>
    </row>
    <row r="62" ht="24.75" customHeight="1"/>
    <row r="63" ht="24.75" customHeight="1"/>
    <row r="64" ht="27" customHeight="1"/>
    <row r="66" ht="24" customHeight="1"/>
    <row r="67" ht="24" customHeight="1"/>
    <row r="68" ht="24" customHeight="1"/>
    <row r="69" ht="24" customHeight="1"/>
    <row r="70" ht="24" customHeight="1"/>
  </sheetData>
  <sheetProtection password="D956" sheet="1" objects="1" scenarios="1" selectLockedCells="1"/>
  <mergeCells count="78">
    <mergeCell ref="A37:P37"/>
    <mergeCell ref="A39:P39"/>
    <mergeCell ref="A24:E24"/>
    <mergeCell ref="A25:E25"/>
    <mergeCell ref="F24:P25"/>
    <mergeCell ref="A36:E36"/>
    <mergeCell ref="F36:P36"/>
    <mergeCell ref="A31:E31"/>
    <mergeCell ref="F31:P31"/>
    <mergeCell ref="A27:E28"/>
    <mergeCell ref="K44:P45"/>
    <mergeCell ref="E44:I44"/>
    <mergeCell ref="F45:I45"/>
    <mergeCell ref="A17:P17"/>
    <mergeCell ref="M40:P41"/>
    <mergeCell ref="A29:E30"/>
    <mergeCell ref="J44:J45"/>
    <mergeCell ref="A40:A45"/>
    <mergeCell ref="B44:C45"/>
    <mergeCell ref="D45:E45"/>
    <mergeCell ref="B42:D43"/>
    <mergeCell ref="O42:P43"/>
    <mergeCell ref="G41:H41"/>
    <mergeCell ref="I41:J41"/>
    <mergeCell ref="K41:L41"/>
    <mergeCell ref="M14:P14"/>
    <mergeCell ref="H14:K14"/>
    <mergeCell ref="D11:E11"/>
    <mergeCell ref="G1:L2"/>
    <mergeCell ref="J10:K10"/>
    <mergeCell ref="L9:P9"/>
    <mergeCell ref="L10:P10"/>
    <mergeCell ref="G40:H40"/>
    <mergeCell ref="I40:J40"/>
    <mergeCell ref="K40:L40"/>
    <mergeCell ref="B40:F41"/>
    <mergeCell ref="A18:P18"/>
    <mergeCell ref="A8:B8"/>
    <mergeCell ref="A14:B14"/>
    <mergeCell ref="A15:B15"/>
    <mergeCell ref="A13:B13"/>
    <mergeCell ref="A9:B10"/>
    <mergeCell ref="C8:I8"/>
    <mergeCell ref="I11:P11"/>
    <mergeCell ref="J8:K8"/>
    <mergeCell ref="A11:B12"/>
    <mergeCell ref="L8:P8"/>
    <mergeCell ref="J9:K9"/>
    <mergeCell ref="C9:I10"/>
    <mergeCell ref="H15:K15"/>
    <mergeCell ref="C14:F14"/>
    <mergeCell ref="C15:F15"/>
    <mergeCell ref="M15:P15"/>
    <mergeCell ref="G11:H11"/>
    <mergeCell ref="C12:P12"/>
    <mergeCell ref="C13:P13"/>
    <mergeCell ref="F35:P35"/>
    <mergeCell ref="A26:E26"/>
    <mergeCell ref="A38:E38"/>
    <mergeCell ref="F32:P32"/>
    <mergeCell ref="F38:P38"/>
    <mergeCell ref="A32:E32"/>
    <mergeCell ref="A33:E33"/>
    <mergeCell ref="F33:P33"/>
    <mergeCell ref="A34:E34"/>
    <mergeCell ref="A35:E35"/>
    <mergeCell ref="F27:P27"/>
    <mergeCell ref="F28:P28"/>
    <mergeCell ref="F29:P29"/>
    <mergeCell ref="F34:P34"/>
    <mergeCell ref="F30:P30"/>
    <mergeCell ref="A22:E22"/>
    <mergeCell ref="F26:P26"/>
    <mergeCell ref="A19:E19"/>
    <mergeCell ref="F19:P19"/>
    <mergeCell ref="H20:J20"/>
    <mergeCell ref="A23:E23"/>
    <mergeCell ref="F22:P23"/>
  </mergeCells>
  <conditionalFormatting sqref="E44:I44">
    <cfRule type="cellIs" priority="1" dxfId="0" operator="equal" stopIfTrue="1">
      <formula>0</formula>
    </cfRule>
  </conditionalFormatting>
  <conditionalFormatting sqref="F28:P28">
    <cfRule type="cellIs" priority="2" dxfId="1" operator="notEqual" stopIfTrue="1">
      <formula>"別途指示書を添付してください"</formula>
    </cfRule>
  </conditionalFormatting>
  <conditionalFormatting sqref="F30:P30">
    <cfRule type="cellIs" priority="3" dxfId="1" operator="notEqual" stopIfTrue="1">
      <formula>"設置場所や使用方法についての指示書を添付してください"</formula>
    </cfRule>
  </conditionalFormatting>
  <conditionalFormatting sqref="A36:A37 B22:E22 F22:P23 A22:A23 A25">
    <cfRule type="cellIs" priority="4" dxfId="2" operator="equal" stopIfTrue="1">
      <formula>"ボトムボックスは指定できません"</formula>
    </cfRule>
  </conditionalFormatting>
  <conditionalFormatting sqref="F36 F24:P25">
    <cfRule type="cellIs" priority="5" dxfId="2" operator="equal" stopIfTrue="1">
      <formula>"選択できません"</formula>
    </cfRule>
  </conditionalFormatting>
  <conditionalFormatting sqref="H20:J20">
    <cfRule type="cellIs" priority="6" dxfId="3" operator="equal" stopIfTrue="1">
      <formula>FALSE</formula>
    </cfRule>
  </conditionalFormatting>
  <conditionalFormatting sqref="N20 G41:L41">
    <cfRule type="cellIs" priority="7" dxfId="0" operator="equal" stopIfTrue="1">
      <formula>FALSE</formula>
    </cfRule>
  </conditionalFormatting>
  <dataValidations count="16">
    <dataValidation type="list" showInputMessage="1" showErrorMessage="1" sqref="C7">
      <formula1>"1,2,3,4,5,6,7,8,9,10,11,12"</formula1>
    </dataValidation>
    <dataValidation type="list" showInputMessage="1" showErrorMessage="1" sqref="E7">
      <formula1>"1,2,3,4,5,6,7,8,9,10,11,12,13,14,15,16,17,18,19,20,21,22,23,24,25,26,27,28,29,30,31"</formula1>
    </dataValidation>
    <dataValidation type="list" showInputMessage="1" showErrorMessage="1" sqref="A7">
      <formula1>"2009,2010,2011,2012,2013,2014,2015,2016,2017,2018,2019,2020,2021,2022,2023,2024,2025,2026,2027,2028,2029,2030"</formula1>
    </dataValidation>
    <dataValidation type="list" allowBlank="1" showInputMessage="1" showErrorMessage="1" sqref="F19:P19">
      <formula1>"SMP-200,SMP-250,UHP-150,UHP-200,MP-100,SS-300,SS-400,SS-500"</formula1>
    </dataValidation>
    <dataValidation type="list" showInputMessage="1" showErrorMessage="1" prompt="基板を治具にセット後にスイッチ操作を行う場合などには「○」を選択してください。" sqref="F26:P26">
      <formula1>"○,×"</formula1>
    </dataValidation>
    <dataValidation type="list" allowBlank="1" showInputMessage="1" showErrorMessage="1" prompt="通常は１個のみの取り付けです。開と閉の状態を両方検知したい場合などに２個取り付けます。" sqref="F29:P29">
      <formula1>"1個必要,2個必要,不要"</formula1>
    </dataValidation>
    <dataValidation type="list" allowBlank="1" showInputMessage="1" showErrorMessage="1" sqref="F27:P27">
      <formula1>"あり,おまかせ"</formula1>
    </dataValidation>
    <dataValidation errorStyle="information" type="list" showInputMessage="1" showErrorMessage="1" prompt="SS-300,SS-400,SS-500のみ選択可能です。&#10;他の基板や、ダミー電源などを内蔵する場合に必要を選択してください" sqref="F22:P23">
      <formula1>"必要,不要"</formula1>
    </dataValidation>
    <dataValidation errorStyle="warning" allowBlank="1" showInputMessage="1" showErrorMessage="1" error="半角数字で入力してください" imeMode="halfAlpha" sqref="D11:E11 G11:H11"/>
    <dataValidation allowBlank="1" showInputMessage="1" showErrorMessage="1" imeMode="halfKatakana" sqref="L9:P9"/>
    <dataValidation allowBlank="1" showInputMessage="1" showErrorMessage="1" imeMode="halfAlpha" sqref="C13:P13"/>
    <dataValidation allowBlank="1" showInputMessage="1" showErrorMessage="1" imeMode="fullAlpha" sqref="G32:P32 F32:F33 C14:F15 H14:K15 M14:P15"/>
    <dataValidation type="decimal" operator="greaterThanOrEqual" allowBlank="1" showErrorMessage="1" error="製作可能最小ピッチは1.27ｍｍです。" imeMode="fullAlpha" sqref="F31:P31">
      <formula1>1.27</formula1>
    </dataValidation>
    <dataValidation type="list" showInputMessage="1" showErrorMessage="1" prompt="ガイドピンの径を選択してください。外形でガイドする場合には、L型のガイドかポストタイプを選択してください。" sqref="F34:P34">
      <formula1>"φ1.8～φ5.5ピン,φ5.5～ピン,L型外形ガイド,外形ポスト"</formula1>
    </dataValidation>
    <dataValidation type="whole" operator="greaterThanOrEqual" showInputMessage="1" showErrorMessage="1" prompt="ガイドピンの本数を記入してください。外形の場合で、L型を選択した場合も個数を記入してください。" errorTitle="本数不足" error="2本以上を選択してください" sqref="F35:P35">
      <formula1>2</formula1>
    </dataValidation>
    <dataValidation errorStyle="information" type="list" showInputMessage="1" showErrorMessage="1" prompt="SS-300、SS-400、SS-500は下面のみ可能です" sqref="F24:P25">
      <formula1>"片面,両面"</formula1>
    </dataValidation>
  </dataValidation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PRODUCT DEVELOPMENT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r-hirako</dc:creator>
  <cp:keywords/>
  <dc:description/>
  <cp:lastModifiedBy>株式会社ヨコオ</cp:lastModifiedBy>
  <cp:lastPrinted>2011-02-04T10:04:03Z</cp:lastPrinted>
  <dcterms:created xsi:type="dcterms:W3CDTF">2009-07-15T23:39:54Z</dcterms:created>
  <dcterms:modified xsi:type="dcterms:W3CDTF">2012-04-16T06:51:13Z</dcterms:modified>
  <cp:category/>
  <cp:version/>
  <cp:contentType/>
  <cp:contentStatus/>
</cp:coreProperties>
</file>